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<sst xmlns="http://schemas.openxmlformats.org/spreadsheetml/2006/main" count="172" uniqueCount="123">
  <si>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</si>
  <si>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</si>
  <si>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</si>
  <si>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</si>
  <si>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</si>
  <si>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</si>
  <si>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</si>
  <si>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</si>
  <si>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</si>
  <si>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</si>
  <si>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</si>
  <si>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</si>
  <si>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</si>
  <si>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</si>
  <si>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</si>
  <si>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</si>
  <si>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</si>
  <si>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</si>
  <si>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</si>
  <si>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</si>
  <si>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</si>
  <si>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</si>
  <si>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</si>
  <si>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</si>
  <si>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</si>
  <si>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</si>
  <si>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</si>
  <si>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</si>
  <si>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</si>
  <si>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</si>
  <si>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</si>
  <si>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</si>
  <si>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</si>
  <si>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</si>
  <si>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</si>
  <si>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</si>
  <si>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</si>
  <si>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</si>
  <si>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</si>
  <si>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</si>
  <si>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</si>
  <si>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</si>
  <si>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</si>
  <si>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</si>
  <si>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</si>
  <si>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</si>
  <si>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</si>
  <si>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</si>
  <si>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</si>
  <si>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</si>
  <si>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</si>
  <si>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</si>
  <si>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</si>
  <si>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</si>
  <si>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</si>
  <si>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</si>
  <si>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</si>
  <si>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</si>
  <si>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</si>
  <si>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</si>
  <si>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</si>
  <si>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</si>
  <si>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</si>
  <si>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</si>
  <si>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</si>
  <si>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</si>
  <si>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</si>
  <si>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</si>
  <si>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</si>
  <si>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</si>
  <si>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</si>
  <si>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</si>
  <si>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</si>
  <si>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</si>
  <si>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</si>
  <si>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</si>
  <si>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</si>
  <si>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</si>
  <si>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</si>
  <si>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</si>
  <si>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</si>
  <si>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</si>
  <si>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</si>
  <si>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</si>
  <si>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</si>
  <si>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</si>
  <si>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</si>
  <si>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</si>
  <si>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</si>
  <si>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</si>
  <si>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</si>
  <si>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</si>
  <si>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</si>
  <si>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</si>
  <si>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</si>
  <si>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</si>
  <si>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</si>
  <si>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</si>
  <si>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</si>
  <si>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</si>
  <si>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</si>
  <si>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</si>
  <si>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</si>
  <si>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</si>
  <si>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</si>
  <si>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</si>
  <si>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</si>
  <si>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</si>
  <si>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</si>
  <si>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</si>
  <si>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</si>
  <si>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</si>
  <si>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</si>
  <si>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</si>
  <si>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</si>
  <si>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</si>
  <si>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</si>
  <si>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</si>
  <si>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</si>
  <si>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</si>
  <si>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</si>
  <si>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</si>
  <si>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2016 рік станом на 03.08.2016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</si>
</sst>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675"/>
          <c:w val="0.858"/>
          <c:h val="0.62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58928.00000000001</c:v>
                </c:pt>
                <c:pt idx="1">
                  <c:v>49463.1</c:v>
                </c:pt>
                <c:pt idx="2">
                  <c:v>2121.4</c:v>
                </c:pt>
                <c:pt idx="3">
                  <c:v>7343.500000000009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33160.7</c:v>
                </c:pt>
                <c:pt idx="1">
                  <c:v>28414.000000000004</c:v>
                </c:pt>
                <c:pt idx="2">
                  <c:v>1024.3999999999999</c:v>
                </c:pt>
                <c:pt idx="3">
                  <c:v>3722.299999999994</c:v>
                </c:pt>
              </c:numCache>
            </c:numRef>
          </c:val>
          <c:shape val="box"/>
        </c:ser>
        <c:shape val="box"/>
        <c:axId val="45391879"/>
        <c:axId val="5873728"/>
      </c:bar3D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3728"/>
        <c:crosses val="autoZero"/>
        <c:auto val="1"/>
        <c:lblOffset val="100"/>
        <c:tickLblSkip val="1"/>
        <c:noMultiLvlLbl val="0"/>
      </c:catAx>
      <c:valAx>
        <c:axId val="587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1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35"/>
          <c:w val="0.843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428283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27114.4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247436.80000000005</c:v>
                </c:pt>
                <c:pt idx="1">
                  <c:v>108947.09999999999</c:v>
                </c:pt>
                <c:pt idx="2">
                  <c:v>186663.69999999995</c:v>
                </c:pt>
                <c:pt idx="3">
                  <c:v>35.99999999999999</c:v>
                </c:pt>
                <c:pt idx="4">
                  <c:v>14413.900000000007</c:v>
                </c:pt>
                <c:pt idx="5">
                  <c:v>31383.899999999998</c:v>
                </c:pt>
                <c:pt idx="6">
                  <c:v>7464.300000000002</c:v>
                </c:pt>
                <c:pt idx="7">
                  <c:v>7475.000000000085</c:v>
                </c:pt>
              </c:numCache>
            </c:numRef>
          </c:val>
          <c:shape val="box"/>
        </c:ser>
        <c:shape val="box"/>
        <c:axId val="52863553"/>
        <c:axId val="6009930"/>
      </c:bar3D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254178</c:v>
                </c:pt>
                <c:pt idx="1">
                  <c:v>190940</c:v>
                </c:pt>
                <c:pt idx="2">
                  <c:v>186641.3</c:v>
                </c:pt>
                <c:pt idx="3">
                  <c:v>21064.1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143537.90000000002</c:v>
                </c:pt>
                <c:pt idx="1">
                  <c:v>104919.2</c:v>
                </c:pt>
                <c:pt idx="2">
                  <c:v>110730</c:v>
                </c:pt>
                <c:pt idx="3">
                  <c:v>12750.700000000003</c:v>
                </c:pt>
                <c:pt idx="4">
                  <c:v>2275.4</c:v>
                </c:pt>
                <c:pt idx="5">
                  <c:v>13532.1</c:v>
                </c:pt>
                <c:pt idx="6">
                  <c:v>895.6999999999999</c:v>
                </c:pt>
                <c:pt idx="7">
                  <c:v>3354.0000000000173</c:v>
                </c:pt>
              </c:numCache>
            </c:numRef>
          </c:val>
          <c:shape val="box"/>
        </c:ser>
        <c:shape val="box"/>
        <c:axId val="54089371"/>
        <c:axId val="17042292"/>
      </c:bar3D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28736.3</c:v>
                </c:pt>
                <c:pt idx="1">
                  <c:v>21436.899999999994</c:v>
                </c:pt>
                <c:pt idx="2">
                  <c:v>1253.5999999999997</c:v>
                </c:pt>
                <c:pt idx="3">
                  <c:v>331.90000000000015</c:v>
                </c:pt>
                <c:pt idx="4">
                  <c:v>25.5</c:v>
                </c:pt>
                <c:pt idx="5">
                  <c:v>5688.400000000005</c:v>
                </c:pt>
              </c:numCache>
            </c:numRef>
          </c:val>
          <c:shape val="box"/>
        </c:ser>
        <c:shape val="box"/>
        <c:axId val="19162901"/>
        <c:axId val="38248382"/>
      </c:bar3D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62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3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8783.699999999995</c:v>
                </c:pt>
                <c:pt idx="1">
                  <c:v>5920.899999999999</c:v>
                </c:pt>
                <c:pt idx="3">
                  <c:v>141.50000000000003</c:v>
                </c:pt>
                <c:pt idx="4">
                  <c:v>371.3</c:v>
                </c:pt>
                <c:pt idx="5">
                  <c:v>80</c:v>
                </c:pt>
                <c:pt idx="6">
                  <c:v>2269.9999999999964</c:v>
                </c:pt>
              </c:numCache>
            </c:numRef>
          </c:val>
          <c:shape val="box"/>
        </c:ser>
        <c:shape val="box"/>
        <c:axId val="8691119"/>
        <c:axId val="11111208"/>
      </c:bar3DChart>
      <c:catAx>
        <c:axId val="869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11208"/>
        <c:crosses val="autoZero"/>
        <c:auto val="1"/>
        <c:lblOffset val="100"/>
        <c:tickLblSkip val="2"/>
        <c:noMultiLvlLbl val="0"/>
      </c:catAx>
      <c:valAx>
        <c:axId val="1111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1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"/>
          <c:w val="0.8775"/>
          <c:h val="0.65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1478.8999999999999</c:v>
                </c:pt>
                <c:pt idx="1">
                  <c:v>939.9</c:v>
                </c:pt>
                <c:pt idx="2">
                  <c:v>265.1</c:v>
                </c:pt>
                <c:pt idx="3">
                  <c:v>197.4</c:v>
                </c:pt>
                <c:pt idx="5">
                  <c:v>76.49999999999989</c:v>
                </c:pt>
              </c:numCache>
            </c:numRef>
          </c:val>
          <c:shape val="box"/>
        </c:ser>
        <c:shape val="box"/>
        <c:axId val="32892009"/>
        <c:axId val="27592626"/>
      </c:bar3D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2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625"/>
          <c:w val="0.8572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51128.1</c:v>
                </c:pt>
              </c:numCache>
            </c:numRef>
          </c:val>
          <c:shape val="box"/>
        </c:ser>
        <c:shape val="box"/>
        <c:axId val="47007043"/>
        <c:axId val="20410204"/>
      </c:bar3D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55"/>
          <c:w val="0.851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428283</c:v>
                </c:pt>
                <c:pt idx="1">
                  <c:v>254178</c:v>
                </c:pt>
                <c:pt idx="2">
                  <c:v>50285.299999999996</c:v>
                </c:pt>
                <c:pt idx="3">
                  <c:v>17141.1</c:v>
                </c:pt>
                <c:pt idx="4">
                  <c:v>6131.4</c:v>
                </c:pt>
                <c:pt idx="5">
                  <c:v>58928.00000000001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247436.80000000005</c:v>
                </c:pt>
                <c:pt idx="1">
                  <c:v>143537.90000000002</c:v>
                </c:pt>
                <c:pt idx="2">
                  <c:v>28736.3</c:v>
                </c:pt>
                <c:pt idx="3">
                  <c:v>8783.699999999995</c:v>
                </c:pt>
                <c:pt idx="4">
                  <c:v>1478.8999999999999</c:v>
                </c:pt>
                <c:pt idx="5">
                  <c:v>33160.7</c:v>
                </c:pt>
                <c:pt idx="6">
                  <c:v>51128.1</c:v>
                </c:pt>
              </c:numCache>
            </c:numRef>
          </c:val>
          <c:shape val="box"/>
        </c:ser>
        <c:shape val="box"/>
        <c:axId val="49474109"/>
        <c:axId val="42613798"/>
      </c:bar3D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74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65"/>
          <c:w val="0.8412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31721.800000000003</c:v>
                </c:pt>
                <c:pt idx="3">
                  <c:v>29347.1</c:v>
                </c:pt>
                <c:pt idx="4">
                  <c:v>21243.1</c:v>
                </c:pt>
                <c:pt idx="5">
                  <c:v>610031.0000000003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358649.5</c:v>
                </c:pt>
                <c:pt idx="1">
                  <c:v>52013.299999999996</c:v>
                </c:pt>
                <c:pt idx="2">
                  <c:v>17131.200000000004</c:v>
                </c:pt>
                <c:pt idx="3">
                  <c:v>12905.000000000002</c:v>
                </c:pt>
                <c:pt idx="4">
                  <c:v>12844.900000000001</c:v>
                </c:pt>
                <c:pt idx="5">
                  <c:v>375580.70000000007</c:v>
                </c:pt>
              </c:numCache>
            </c:numRef>
          </c:val>
          <c:shape val="box"/>
        </c:ser>
        <c:shape val="box"/>
        <c:axId val="47979863"/>
        <c:axId val="29165584"/>
      </c:bar3D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9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6" sqref="C36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288859.3</v>
      </c>
      <c r="C6" s="50">
        <f>426773.1+25+188.4+2200.9+6.1-1051.6+141.1+593.1</f>
        <v>428876.1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</f>
        <v>247636.10000000003</v>
      </c>
      <c r="E6" s="3">
        <f>D6/D150*100</f>
        <v>29.699265614007576</v>
      </c>
      <c r="F6" s="3">
        <f>D6/B6*100</f>
        <v>85.72896908633373</v>
      </c>
      <c r="G6" s="3">
        <f aca="true" t="shared" si="0" ref="G6:G43">D6/C6*100</f>
        <v>57.740708796783046</v>
      </c>
      <c r="H6" s="51">
        <f>B6-D6</f>
        <v>41223.19999999995</v>
      </c>
      <c r="I6" s="51">
        <f aca="true" t="shared" si="1" ref="I6:I43">C6-D6</f>
        <v>181239.99999999994</v>
      </c>
    </row>
    <row r="7" spans="1:9" s="41" customFormat="1" ht="18.75">
      <c r="A7" s="112" t="s">
        <v>98</v>
      </c>
      <c r="B7" s="105">
        <v>128736.2</v>
      </c>
      <c r="C7" s="102">
        <f>185717.4+2200.9+593.1</f>
        <v>188511.4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</f>
        <v>108957.09999999999</v>
      </c>
      <c r="E7" s="103">
        <f>D7/D6*100</f>
        <v>43.99887576972824</v>
      </c>
      <c r="F7" s="103">
        <f>D7/B7*100</f>
        <v>84.63594544502634</v>
      </c>
      <c r="G7" s="103">
        <f>D7/C7*100</f>
        <v>57.798679549353515</v>
      </c>
      <c r="H7" s="113">
        <f>B7-D7</f>
        <v>19779.100000000006</v>
      </c>
      <c r="I7" s="113">
        <f t="shared" si="1"/>
        <v>79554.3</v>
      </c>
    </row>
    <row r="8" spans="1:9" ht="18">
      <c r="A8" s="26" t="s">
        <v>3</v>
      </c>
      <c r="B8" s="46">
        <v>202340.8</v>
      </c>
      <c r="C8" s="47">
        <f>298081.6+593.1</f>
        <v>298674.69999999995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</f>
        <v>186764.09999999995</v>
      </c>
      <c r="E8" s="1">
        <f>D8/D6*100</f>
        <v>75.41876971895451</v>
      </c>
      <c r="F8" s="1">
        <f>D8/B8*100</f>
        <v>92.30175031432117</v>
      </c>
      <c r="G8" s="1">
        <f t="shared" si="0"/>
        <v>62.530940853041784</v>
      </c>
      <c r="H8" s="48">
        <f>B8-D8</f>
        <v>15576.70000000004</v>
      </c>
      <c r="I8" s="48">
        <f t="shared" si="1"/>
        <v>111910.6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0.014537460410659023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</f>
        <v>14413.900000000007</v>
      </c>
      <c r="E10" s="1">
        <f>D10/D6*100</f>
        <v>5.820597239255506</v>
      </c>
      <c r="F10" s="1">
        <f aca="true" t="shared" si="3" ref="F10:F41">D10/B10*100</f>
        <v>75.47888105736104</v>
      </c>
      <c r="G10" s="1">
        <f t="shared" si="0"/>
        <v>53.159575723600774</v>
      </c>
      <c r="H10" s="48">
        <f t="shared" si="2"/>
        <v>4682.699999999992</v>
      </c>
      <c r="I10" s="48">
        <f t="shared" si="1"/>
        <v>12700.499999999995</v>
      </c>
    </row>
    <row r="11" spans="1:9" ht="18">
      <c r="A11" s="26" t="s">
        <v>0</v>
      </c>
      <c r="B11" s="46">
        <v>46075.8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</f>
        <v>31387.899999999998</v>
      </c>
      <c r="E11" s="1">
        <f>D11/D6*100</f>
        <v>12.675009822881233</v>
      </c>
      <c r="F11" s="1">
        <f t="shared" si="3"/>
        <v>68.12231149540538</v>
      </c>
      <c r="G11" s="1">
        <f t="shared" si="0"/>
        <v>43.80432294835796</v>
      </c>
      <c r="H11" s="48">
        <f t="shared" si="2"/>
        <v>14687.900000000005</v>
      </c>
      <c r="I11" s="48">
        <f t="shared" si="1"/>
        <v>40266.90000000001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</f>
        <v>7516.500000000002</v>
      </c>
      <c r="E12" s="1">
        <f>D12/D6*100</f>
        <v>3.0353005882421833</v>
      </c>
      <c r="F12" s="1">
        <f t="shared" si="3"/>
        <v>83.35736148693609</v>
      </c>
      <c r="G12" s="1">
        <f t="shared" si="0"/>
        <v>50.99389416553597</v>
      </c>
      <c r="H12" s="48">
        <f t="shared" si="2"/>
        <v>1500.699999999999</v>
      </c>
      <c r="I12" s="48">
        <f t="shared" si="1"/>
        <v>7223.499999999998</v>
      </c>
    </row>
    <row r="13" spans="1:9" ht="18.75" thickBot="1">
      <c r="A13" s="26" t="s">
        <v>34</v>
      </c>
      <c r="B13" s="47">
        <f>B6-B8-B9-B10-B11-B12</f>
        <v>12275.499999999996</v>
      </c>
      <c r="C13" s="47">
        <f>C6-C8-C9-C10-C11-C12</f>
        <v>16606.500000000015</v>
      </c>
      <c r="D13" s="47">
        <f>D6-D8-D9-D10-D11-D12</f>
        <v>7517.700000000079</v>
      </c>
      <c r="E13" s="1">
        <f>D13/D6*100</f>
        <v>3.035785170255903</v>
      </c>
      <c r="F13" s="1">
        <f t="shared" si="3"/>
        <v>61.241497291353355</v>
      </c>
      <c r="G13" s="1">
        <f t="shared" si="0"/>
        <v>45.26962334025877</v>
      </c>
      <c r="H13" s="48">
        <f t="shared" si="2"/>
        <v>4757.799999999917</v>
      </c>
      <c r="I13" s="48">
        <f t="shared" si="1"/>
        <v>9088.799999999936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172773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</f>
        <v>143541.10000000003</v>
      </c>
      <c r="E18" s="3">
        <f>D18/D150*100</f>
        <v>17.21503954967318</v>
      </c>
      <c r="F18" s="3">
        <f>D18/B18*100</f>
        <v>83.08074757051162</v>
      </c>
      <c r="G18" s="3">
        <f t="shared" si="0"/>
        <v>56.472668759688105</v>
      </c>
      <c r="H18" s="51">
        <f>B18-D18</f>
        <v>29231.899999999965</v>
      </c>
      <c r="I18" s="51">
        <f t="shared" si="1"/>
        <v>110636.89999999997</v>
      </c>
    </row>
    <row r="19" spans="1:9" s="41" customFormat="1" ht="18.75">
      <c r="A19" s="112" t="s">
        <v>99</v>
      </c>
      <c r="B19" s="105">
        <v>126166.1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</f>
        <v>104922.2</v>
      </c>
      <c r="E19" s="103">
        <f>D19/D18*100</f>
        <v>73.09558029024437</v>
      </c>
      <c r="F19" s="103">
        <f t="shared" si="3"/>
        <v>83.16195871949755</v>
      </c>
      <c r="G19" s="103">
        <f t="shared" si="0"/>
        <v>54.95035089556929</v>
      </c>
      <c r="H19" s="113">
        <f t="shared" si="2"/>
        <v>21243.90000000001</v>
      </c>
      <c r="I19" s="113">
        <f t="shared" si="1"/>
        <v>86017.8</v>
      </c>
    </row>
    <row r="20" spans="1:9" ht="18">
      <c r="A20" s="26" t="s">
        <v>5</v>
      </c>
      <c r="B20" s="46">
        <v>127345.7</v>
      </c>
      <c r="C20" s="47">
        <v>186641.3</v>
      </c>
      <c r="D20" s="48">
        <f>5722.2+1+8655.9+32.9+2.4+5725.7+8251+357.7+0.1+5829.5+27.9+3957+4812.9+26.7+6036.7+16.8+6839+2416.2+22.3+6209+10229+319.3+6468+9728.3+1605.6+3790.5+3239.9+10406.4+0.1</f>
        <v>110730</v>
      </c>
      <c r="E20" s="1">
        <f>D20/D18*100</f>
        <v>77.14166883213238</v>
      </c>
      <c r="F20" s="1">
        <f t="shared" si="3"/>
        <v>86.95228814164906</v>
      </c>
      <c r="G20" s="1">
        <f t="shared" si="0"/>
        <v>59.32770506849234</v>
      </c>
      <c r="H20" s="48">
        <f t="shared" si="2"/>
        <v>16615.699999999997</v>
      </c>
      <c r="I20" s="48">
        <f t="shared" si="1"/>
        <v>75911.29999999999</v>
      </c>
    </row>
    <row r="21" spans="1:9" ht="18">
      <c r="A21" s="26" t="s">
        <v>2</v>
      </c>
      <c r="B21" s="46">
        <v>16511.7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</f>
        <v>12753.700000000003</v>
      </c>
      <c r="E21" s="1">
        <f>D21/D18*100</f>
        <v>8.88505104113038</v>
      </c>
      <c r="F21" s="1">
        <f t="shared" si="3"/>
        <v>77.24038106312496</v>
      </c>
      <c r="G21" s="1">
        <f t="shared" si="0"/>
        <v>60.547091971648456</v>
      </c>
      <c r="H21" s="48">
        <f t="shared" si="2"/>
        <v>3757.999999999998</v>
      </c>
      <c r="I21" s="48">
        <f t="shared" si="1"/>
        <v>8310.399999999996</v>
      </c>
    </row>
    <row r="22" spans="1:9" ht="18">
      <c r="A22" s="26" t="s">
        <v>1</v>
      </c>
      <c r="B22" s="46">
        <v>2646.7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</f>
        <v>2275.4</v>
      </c>
      <c r="E22" s="1">
        <f>D22/D18*100</f>
        <v>1.5851905830455524</v>
      </c>
      <c r="F22" s="1">
        <f t="shared" si="3"/>
        <v>85.97120943061172</v>
      </c>
      <c r="G22" s="1">
        <f t="shared" si="0"/>
        <v>58.07703106255902</v>
      </c>
      <c r="H22" s="48">
        <f t="shared" si="2"/>
        <v>371.2999999999997</v>
      </c>
      <c r="I22" s="48">
        <f t="shared" si="1"/>
        <v>1642.5</v>
      </c>
    </row>
    <row r="23" spans="1:9" ht="18">
      <c r="A23" s="26" t="s">
        <v>0</v>
      </c>
      <c r="B23" s="46">
        <v>16470.6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</f>
        <v>13532.1</v>
      </c>
      <c r="E23" s="1">
        <f>D23/D18*100</f>
        <v>9.427334749420199</v>
      </c>
      <c r="F23" s="1">
        <f t="shared" si="3"/>
        <v>82.15911988634295</v>
      </c>
      <c r="G23" s="1">
        <f t="shared" si="0"/>
        <v>48.6689157111824</v>
      </c>
      <c r="H23" s="48">
        <f t="shared" si="2"/>
        <v>2938.499999999998</v>
      </c>
      <c r="I23" s="48">
        <f t="shared" si="1"/>
        <v>14272.300000000001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</f>
        <v>895.6999999999999</v>
      </c>
      <c r="E24" s="1">
        <f>D24/D18*100</f>
        <v>0.6240024634059511</v>
      </c>
      <c r="F24" s="1">
        <f t="shared" si="3"/>
        <v>83.18164933135215</v>
      </c>
      <c r="G24" s="1">
        <f t="shared" si="0"/>
        <v>56.27670268911786</v>
      </c>
      <c r="H24" s="48">
        <f t="shared" si="2"/>
        <v>181.10000000000002</v>
      </c>
      <c r="I24" s="48">
        <f t="shared" si="1"/>
        <v>695.9</v>
      </c>
    </row>
    <row r="25" spans="1:9" ht="18.75" thickBot="1">
      <c r="A25" s="26" t="s">
        <v>34</v>
      </c>
      <c r="B25" s="47">
        <f>B18-B20-B21-B22-B23-B24</f>
        <v>8721.500000000004</v>
      </c>
      <c r="C25" s="47">
        <f>C18-C20-C21-C22-C23-C24</f>
        <v>13158.70000000001</v>
      </c>
      <c r="D25" s="47">
        <f>D18-D20-D21-D22-D23-D24</f>
        <v>3354.200000000029</v>
      </c>
      <c r="E25" s="1">
        <f>D25/D18*100</f>
        <v>2.3367523308655347</v>
      </c>
      <c r="F25" s="1">
        <f t="shared" si="3"/>
        <v>38.458980679929226</v>
      </c>
      <c r="G25" s="1">
        <f t="shared" si="0"/>
        <v>25.490359989968812</v>
      </c>
      <c r="H25" s="48">
        <f t="shared" si="2"/>
        <v>5367.299999999975</v>
      </c>
      <c r="I25" s="48">
        <f t="shared" si="1"/>
        <v>9804.499999999982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</f>
        <v>33529.6</v>
      </c>
      <c r="C33" s="50">
        <f>50266.1+19.2-3069.6</f>
        <v>47215.7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</f>
        <v>28856.1</v>
      </c>
      <c r="E33" s="3">
        <f>D33/D150*100</f>
        <v>3.4607433184594805</v>
      </c>
      <c r="F33" s="3">
        <f>D33/B33*100</f>
        <v>86.06156947890818</v>
      </c>
      <c r="G33" s="3">
        <f t="shared" si="0"/>
        <v>61.115476419919645</v>
      </c>
      <c r="H33" s="51">
        <f t="shared" si="2"/>
        <v>4673.5</v>
      </c>
      <c r="I33" s="51">
        <f t="shared" si="1"/>
        <v>18359.6</v>
      </c>
    </row>
    <row r="34" spans="1:9" ht="18">
      <c r="A34" s="26" t="s">
        <v>3</v>
      </c>
      <c r="B34" s="46">
        <f>23623.2+172</f>
        <v>23795.2</v>
      </c>
      <c r="C34" s="47">
        <f>35016.6+195.2</f>
        <v>35211.799999999996</v>
      </c>
      <c r="D34" s="48">
        <f>1335+1268.2+1354.9+1304.2+1357+1359.6+1365.6+1342.2+1381.4+3.9+1624.5+11.9+0.1+10+3950.5+2820.4+0.1+74+93.6+20+430.6+329.1+0.1+119.6</f>
        <v>21556.499999999993</v>
      </c>
      <c r="E34" s="1">
        <f>D34/D33*100</f>
        <v>74.7034422531111</v>
      </c>
      <c r="F34" s="1">
        <f t="shared" si="3"/>
        <v>90.59180002689615</v>
      </c>
      <c r="G34" s="1">
        <f t="shared" si="0"/>
        <v>61.21953436064045</v>
      </c>
      <c r="H34" s="48">
        <f t="shared" si="2"/>
        <v>2238.700000000008</v>
      </c>
      <c r="I34" s="48">
        <f t="shared" si="1"/>
        <v>13655.300000000003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</f>
        <v>1253.7999999999997</v>
      </c>
      <c r="E36" s="1">
        <f>D36/D33*100</f>
        <v>4.3450085077331995</v>
      </c>
      <c r="F36" s="1">
        <f t="shared" si="3"/>
        <v>66.4405701870595</v>
      </c>
      <c r="G36" s="1">
        <f t="shared" si="0"/>
        <v>37.04644841035338</v>
      </c>
      <c r="H36" s="48">
        <f t="shared" si="2"/>
        <v>633.3000000000002</v>
      </c>
      <c r="I36" s="48">
        <f t="shared" si="1"/>
        <v>2130.6000000000004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1.1501900811266947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0.08836953018599188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7016.899999999998</v>
      </c>
      <c r="C39" s="46">
        <f>C33-C34-C36-C37-C35-C38</f>
        <v>7629.4000000000015</v>
      </c>
      <c r="D39" s="46">
        <f>D33-D34-D36-D37-D35-D38</f>
        <v>5688.400000000006</v>
      </c>
      <c r="E39" s="1">
        <f>D39/D33*100</f>
        <v>19.712989627843008</v>
      </c>
      <c r="F39" s="1">
        <f t="shared" si="3"/>
        <v>81.06713790990334</v>
      </c>
      <c r="G39" s="1">
        <f t="shared" si="0"/>
        <v>74.5589430361497</v>
      </c>
      <c r="H39" s="48">
        <f>B39-D39</f>
        <v>1328.4999999999918</v>
      </c>
      <c r="I39" s="48">
        <f t="shared" si="1"/>
        <v>1940.9999999999955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647.4</v>
      </c>
      <c r="C43" s="50">
        <f>829.5+61+9+3+3</f>
        <v>905.5</v>
      </c>
      <c r="D43" s="51">
        <f>22.2+3+5+12.1+5.3+62.1+8.7+22.7+11.7+44.1-0.1+8.7+8.3+9+2+12.1+30.9+11+14.3+28.5+0.1+1.2+34+0.6+0.1+2.3+3+1.5+17.9+19.5+82.4-0.1+0.8+8.4+18.6+22.3+0.1+13.7</f>
        <v>548.0000000000001</v>
      </c>
      <c r="E43" s="3">
        <f>D43/D150*100</f>
        <v>0.06572223337581294</v>
      </c>
      <c r="F43" s="3">
        <f>D43/B43*100</f>
        <v>84.64627741736177</v>
      </c>
      <c r="G43" s="3">
        <f t="shared" si="0"/>
        <v>60.51905024848151</v>
      </c>
      <c r="H43" s="51">
        <f t="shared" si="2"/>
        <v>99.39999999999986</v>
      </c>
      <c r="I43" s="51">
        <f t="shared" si="1"/>
        <v>357.4999999999999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224.1+260.8+14.4+236.4+3.2+114.6+291.3+0.1+96+241.4+13.4+0.1+331+0.7-0.1+39.8+268.9+0.5+9.3+307.6+278.3+1.8+5.2+302.3+9.3+4.6+275.3+25.3+352.3+6.4+0.1+14.8+50.6+5.2+267.1+7.9+293.7</f>
        <v>4353.700000000001</v>
      </c>
      <c r="E45" s="3">
        <f>D45/D150*100</f>
        <v>0.5221439551975854</v>
      </c>
      <c r="F45" s="3">
        <f>D45/B45*100</f>
        <v>85.89551355403859</v>
      </c>
      <c r="G45" s="3">
        <f aca="true" t="shared" si="4" ref="G45:G76">D45/C45*100</f>
        <v>56.237728634907526</v>
      </c>
      <c r="H45" s="51">
        <f>B45-D45</f>
        <v>714.8999999999996</v>
      </c>
      <c r="I45" s="51">
        <f aca="true" t="shared" si="5" ref="I45:I77">C45-D45</f>
        <v>3387.8999999999996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</f>
        <v>3876.5000000000005</v>
      </c>
      <c r="E46" s="1">
        <f>D46/D45*100</f>
        <v>89.03920802995154</v>
      </c>
      <c r="F46" s="1">
        <f aca="true" t="shared" si="6" ref="F46:F74">D46/B46*100</f>
        <v>86.7711247901511</v>
      </c>
      <c r="G46" s="1">
        <f t="shared" si="4"/>
        <v>57.39901682065861</v>
      </c>
      <c r="H46" s="48">
        <f aca="true" t="shared" si="7" ref="H46:H74">B46-D46</f>
        <v>590.9999999999995</v>
      </c>
      <c r="I46" s="48">
        <f t="shared" si="5"/>
        <v>2877.1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0.018375175138388034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0.8108046029813721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v>568.5</v>
      </c>
      <c r="D49" s="48">
        <f>2.2+2.5+0.8+112.4+2.2+0.1+69.1+4.4-0.1+35.2+27.4+4.8+1+22.3+2.5+1.6+0.6+4.2-0.1+0.5+5.1</f>
        <v>298.70000000000005</v>
      </c>
      <c r="E49" s="1">
        <f>D49/D45*100</f>
        <v>6.8608310172956335</v>
      </c>
      <c r="F49" s="1">
        <f t="shared" si="6"/>
        <v>89.75360576923079</v>
      </c>
      <c r="G49" s="1">
        <f t="shared" si="4"/>
        <v>52.541776605101155</v>
      </c>
      <c r="H49" s="48">
        <f t="shared" si="7"/>
        <v>34.099999999999966</v>
      </c>
      <c r="I49" s="48">
        <f t="shared" si="5"/>
        <v>269.79999999999995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347.5</v>
      </c>
      <c r="D50" s="47">
        <f>D45-D46-D49-D48-D47</f>
        <v>142.4000000000002</v>
      </c>
      <c r="E50" s="1">
        <f>D50/D45*100</f>
        <v>3.270781174633075</v>
      </c>
      <c r="F50" s="1">
        <f t="shared" si="6"/>
        <v>61.77874186550976</v>
      </c>
      <c r="G50" s="1">
        <f t="shared" si="4"/>
        <v>40.97841726618711</v>
      </c>
      <c r="H50" s="48">
        <f t="shared" si="7"/>
        <v>88.10000000000014</v>
      </c>
      <c r="I50" s="48">
        <f t="shared" si="5"/>
        <v>205.0999999999998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</f>
        <v>8783.699999999995</v>
      </c>
      <c r="E51" s="3">
        <f>D51/D150*100</f>
        <v>1.0534386520130068</v>
      </c>
      <c r="F51" s="3">
        <f>D51/B51*100</f>
        <v>75.83988810126141</v>
      </c>
      <c r="G51" s="3">
        <f t="shared" si="4"/>
        <v>51.24350245900202</v>
      </c>
      <c r="H51" s="51">
        <f>B51-D51</f>
        <v>2798.2000000000044</v>
      </c>
      <c r="I51" s="51">
        <f t="shared" si="5"/>
        <v>8357.400000000003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</f>
        <v>5920.899999999999</v>
      </c>
      <c r="E52" s="1">
        <f>D52/D51*100</f>
        <v>67.40781219759329</v>
      </c>
      <c r="F52" s="1">
        <f t="shared" si="6"/>
        <v>86.95824582531685</v>
      </c>
      <c r="G52" s="1">
        <f t="shared" si="4"/>
        <v>57.32473592998149</v>
      </c>
      <c r="H52" s="48">
        <f t="shared" si="7"/>
        <v>888.0000000000009</v>
      </c>
      <c r="I52" s="48">
        <f t="shared" si="5"/>
        <v>4407.800000000002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1.6109384427974556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</f>
        <v>371.3</v>
      </c>
      <c r="E55" s="1">
        <f>D55/D51*100</f>
        <v>4.227148012796432</v>
      </c>
      <c r="F55" s="1">
        <f t="shared" si="6"/>
        <v>62.55053908355796</v>
      </c>
      <c r="G55" s="1">
        <f t="shared" si="4"/>
        <v>39.792090879862826</v>
      </c>
      <c r="H55" s="48">
        <f t="shared" si="7"/>
        <v>222.3</v>
      </c>
      <c r="I55" s="48">
        <f t="shared" si="5"/>
        <v>561.8</v>
      </c>
    </row>
    <row r="56" spans="1:9" ht="18">
      <c r="A56" s="26" t="s">
        <v>15</v>
      </c>
      <c r="B56" s="46">
        <v>200</v>
      </c>
      <c r="C56" s="47">
        <v>200</v>
      </c>
      <c r="D56" s="47">
        <f>40+40</f>
        <v>80</v>
      </c>
      <c r="E56" s="1">
        <f>D56/D51*100</f>
        <v>0.9107779181893739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2269.9999999999964</v>
      </c>
      <c r="E57" s="1">
        <f>D57/D51*100</f>
        <v>25.843323428623442</v>
      </c>
      <c r="F57" s="1">
        <f t="shared" si="6"/>
        <v>59.74313085587948</v>
      </c>
      <c r="G57" s="1">
        <f t="shared" si="4"/>
        <v>42.19095589465267</v>
      </c>
      <c r="H57" s="48">
        <f>B57-D57</f>
        <v>1529.600000000003</v>
      </c>
      <c r="I57" s="48">
        <f>C57-D57</f>
        <v>3110.300000000001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</f>
        <v>1480.8999999999999</v>
      </c>
      <c r="E59" s="3">
        <f>D59/D150*100</f>
        <v>0.17760594052233825</v>
      </c>
      <c r="F59" s="3">
        <f>D59/B59*100</f>
        <v>28.005976020273078</v>
      </c>
      <c r="G59" s="3">
        <f t="shared" si="4"/>
        <v>24.152722053690837</v>
      </c>
      <c r="H59" s="51">
        <f>B59-D59</f>
        <v>3806.9000000000005</v>
      </c>
      <c r="I59" s="51">
        <f t="shared" si="5"/>
        <v>4650.5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</f>
        <v>941.9</v>
      </c>
      <c r="E60" s="1">
        <f>D60/D59*100</f>
        <v>63.603214261597685</v>
      </c>
      <c r="F60" s="1">
        <f t="shared" si="6"/>
        <v>83.7765720893</v>
      </c>
      <c r="G60" s="1">
        <f t="shared" si="4"/>
        <v>57.34201875076098</v>
      </c>
      <c r="H60" s="48">
        <f t="shared" si="7"/>
        <v>182.39999999999998</v>
      </c>
      <c r="I60" s="48">
        <f t="shared" si="5"/>
        <v>700.7000000000002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17.901276250928493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</f>
        <v>197.4</v>
      </c>
      <c r="E62" s="1">
        <f>D62/D59*100</f>
        <v>13.329731919778515</v>
      </c>
      <c r="F62" s="1">
        <f t="shared" si="6"/>
        <v>53.00751879699248</v>
      </c>
      <c r="G62" s="1">
        <f t="shared" si="4"/>
        <v>31.458167330677288</v>
      </c>
      <c r="H62" s="48">
        <f t="shared" si="7"/>
        <v>174.99999999999997</v>
      </c>
      <c r="I62" s="48">
        <f t="shared" si="5"/>
        <v>430.1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76.49999999999989</v>
      </c>
      <c r="E64" s="1">
        <f>D64/D59*100</f>
        <v>5.165777567695313</v>
      </c>
      <c r="F64" s="1">
        <f t="shared" si="6"/>
        <v>59.81235340109461</v>
      </c>
      <c r="G64" s="1">
        <f t="shared" si="4"/>
        <v>38.616860171630506</v>
      </c>
      <c r="H64" s="48">
        <f t="shared" si="7"/>
        <v>51.39999999999992</v>
      </c>
      <c r="I64" s="48">
        <f t="shared" si="5"/>
        <v>121.59999999999974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369.6</v>
      </c>
      <c r="C69" s="50">
        <f>C70+C71</f>
        <v>538.5</v>
      </c>
      <c r="D69" s="51">
        <f>SUM(D70:D71)</f>
        <v>179.5</v>
      </c>
      <c r="E69" s="39">
        <f>D69/D150*100</f>
        <v>0.021527629363062812</v>
      </c>
      <c r="F69" s="3">
        <f>D69/B69*100</f>
        <v>48.566017316017316</v>
      </c>
      <c r="G69" s="3">
        <f t="shared" si="4"/>
        <v>33.33333333333333</v>
      </c>
      <c r="H69" s="51">
        <f>B69-D69</f>
        <v>190.10000000000002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198.7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4.831404126824358</v>
      </c>
      <c r="G71" s="1">
        <f t="shared" si="4"/>
        <v>2.6122448979591835</v>
      </c>
      <c r="H71" s="48">
        <f t="shared" si="7"/>
        <v>189.1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41178.9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</f>
        <v>33253.299999999996</v>
      </c>
      <c r="E90" s="3">
        <f>D90/D150*100</f>
        <v>3.9881042757589773</v>
      </c>
      <c r="F90" s="3">
        <f aca="true" t="shared" si="10" ref="F90:F96">D90/B90*100</f>
        <v>80.75324984397348</v>
      </c>
      <c r="G90" s="3">
        <f t="shared" si="8"/>
        <v>56.43038962802061</v>
      </c>
      <c r="H90" s="51">
        <f aca="true" t="shared" si="11" ref="H90:H96">B90-D90</f>
        <v>7925.600000000006</v>
      </c>
      <c r="I90" s="51">
        <f t="shared" si="9"/>
        <v>25674.70000000001</v>
      </c>
    </row>
    <row r="91" spans="1:9" ht="18">
      <c r="A91" s="26" t="s">
        <v>3</v>
      </c>
      <c r="B91" s="46">
        <v>34565.2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</f>
        <v>28416.500000000004</v>
      </c>
      <c r="E91" s="1">
        <f>D91/D90*100</f>
        <v>85.4546766787056</v>
      </c>
      <c r="F91" s="1">
        <f t="shared" si="10"/>
        <v>82.21129922581095</v>
      </c>
      <c r="G91" s="1">
        <f t="shared" si="8"/>
        <v>57.44989699392073</v>
      </c>
      <c r="H91" s="48">
        <f t="shared" si="11"/>
        <v>6148.699999999993</v>
      </c>
      <c r="I91" s="48">
        <f t="shared" si="9"/>
        <v>21046.599999999995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</f>
        <v>1024.3999999999999</v>
      </c>
      <c r="E92" s="1">
        <f>D92/D90*100</f>
        <v>3.080596512225854</v>
      </c>
      <c r="F92" s="1">
        <f t="shared" si="10"/>
        <v>79.99375292831485</v>
      </c>
      <c r="G92" s="1">
        <f t="shared" si="8"/>
        <v>48.288865843311015</v>
      </c>
      <c r="H92" s="48">
        <f t="shared" si="11"/>
        <v>256.20000000000005</v>
      </c>
      <c r="I92" s="48">
        <f t="shared" si="9"/>
        <v>1097.0000000000002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5333.100000000004</v>
      </c>
      <c r="C94" s="47">
        <f>C90-C91-C92-C93</f>
        <v>7343.500000000009</v>
      </c>
      <c r="D94" s="47">
        <f>D90-D91-D92-D93</f>
        <v>3812.3999999999924</v>
      </c>
      <c r="E94" s="1">
        <f>D94/D90*100</f>
        <v>11.464726809068553</v>
      </c>
      <c r="F94" s="1">
        <f t="shared" si="10"/>
        <v>71.48562749620277</v>
      </c>
      <c r="G94" s="1">
        <f>D94/C94*100</f>
        <v>51.915299244229416</v>
      </c>
      <c r="H94" s="48">
        <f t="shared" si="11"/>
        <v>1520.7000000000116</v>
      </c>
      <c r="I94" s="48">
        <f>C94-D94</f>
        <v>3531.1000000000167</v>
      </c>
    </row>
    <row r="95" spans="1:9" ht="18.75">
      <c r="A95" s="116" t="s">
        <v>12</v>
      </c>
      <c r="B95" s="119">
        <v>58976.8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</f>
        <v>52215.6</v>
      </c>
      <c r="E95" s="115">
        <f>D95/D150*100</f>
        <v>6.262273447186309</v>
      </c>
      <c r="F95" s="118">
        <f t="shared" si="10"/>
        <v>88.5358310386457</v>
      </c>
      <c r="G95" s="114">
        <f>D95/C95*100</f>
        <v>65.65926984059122</v>
      </c>
      <c r="H95" s="120">
        <f t="shared" si="11"/>
        <v>6761.200000000004</v>
      </c>
      <c r="I95" s="130">
        <f>C95-D95</f>
        <v>27309.499999999993</v>
      </c>
    </row>
    <row r="96" spans="1:9" ht="18.75" thickBot="1">
      <c r="A96" s="117" t="s">
        <v>100</v>
      </c>
      <c r="B96" s="122">
        <v>3926.8</v>
      </c>
      <c r="C96" s="123">
        <f>5343.5+287.2</f>
        <v>5630.7</v>
      </c>
      <c r="D96" s="124">
        <f>57.3+368.5+61.1+0.1+320+59+0.8+309+245.5+61.2+0.4-0.1+489+12.5+64.8+24.2+437.3+329.2+2.4+382.5+3.4+31.2+13.3+8.3+121.6+67.7</f>
        <v>3470.2000000000003</v>
      </c>
      <c r="E96" s="125">
        <f>D96/D95*100</f>
        <v>6.645906587303411</v>
      </c>
      <c r="F96" s="126">
        <f t="shared" si="10"/>
        <v>88.37221146989916</v>
      </c>
      <c r="G96" s="127">
        <f>D96/C96*100</f>
        <v>61.62999271848971</v>
      </c>
      <c r="H96" s="131">
        <f t="shared" si="11"/>
        <v>456.5999999999999</v>
      </c>
      <c r="I96" s="132">
        <f>C96-D96</f>
        <v>2160.4999999999995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6787.5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</f>
        <v>4962.500000000001</v>
      </c>
      <c r="E102" s="22">
        <f>D102/D150*100</f>
        <v>0.595157998407795</v>
      </c>
      <c r="F102" s="22">
        <f>D102/B102*100</f>
        <v>73.11233885819523</v>
      </c>
      <c r="G102" s="22">
        <f aca="true" t="shared" si="12" ref="G102:G148">D102/C102*100</f>
        <v>47.66364116601836</v>
      </c>
      <c r="H102" s="87">
        <f aca="true" t="shared" si="13" ref="H102:H107">B102-D102</f>
        <v>1824.999999999999</v>
      </c>
      <c r="I102" s="87">
        <f aca="true" t="shared" si="14" ref="I102:I148">C102-D102</f>
        <v>5448.999999999999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1.0579345088161207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v>5507.2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</f>
        <v>4350.9</v>
      </c>
      <c r="E104" s="1">
        <f>D104/D102*100</f>
        <v>87.6755667506297</v>
      </c>
      <c r="F104" s="1">
        <f aca="true" t="shared" si="15" ref="F104:F148">D104/B104*100</f>
        <v>79.0038495061011</v>
      </c>
      <c r="G104" s="1">
        <f t="shared" si="12"/>
        <v>50.76007699935834</v>
      </c>
      <c r="H104" s="48">
        <f t="shared" si="13"/>
        <v>1156.3000000000002</v>
      </c>
      <c r="I104" s="48">
        <f t="shared" si="14"/>
        <v>4220.6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1188.4000000000005</v>
      </c>
      <c r="C106" s="96">
        <f>C102-C103-C104</f>
        <v>1652.3999999999996</v>
      </c>
      <c r="D106" s="96">
        <f>D102-D103-D104</f>
        <v>559.1000000000013</v>
      </c>
      <c r="E106" s="92">
        <f>D106/D102*100</f>
        <v>11.26649874055418</v>
      </c>
      <c r="F106" s="92">
        <f t="shared" si="15"/>
        <v>47.04644900706841</v>
      </c>
      <c r="G106" s="92">
        <f t="shared" si="12"/>
        <v>33.83563301863964</v>
      </c>
      <c r="H106" s="132">
        <f>B106-D106</f>
        <v>629.2999999999993</v>
      </c>
      <c r="I106" s="132">
        <f t="shared" si="14"/>
        <v>1093.2999999999984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362992.3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308001.7</v>
      </c>
      <c r="E107" s="90">
        <f>D107/D150*100</f>
        <v>36.93897738603489</v>
      </c>
      <c r="F107" s="90">
        <f>D107/B107*100</f>
        <v>84.85075303250234</v>
      </c>
      <c r="G107" s="90">
        <f t="shared" si="12"/>
        <v>64.18923298249666</v>
      </c>
      <c r="H107" s="89">
        <f t="shared" si="13"/>
        <v>54990.59999999998</v>
      </c>
      <c r="I107" s="89">
        <f t="shared" si="14"/>
        <v>171832.19999999995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</f>
        <v>802.5999999999998</v>
      </c>
      <c r="E108" s="6">
        <f>D108/D107*100</f>
        <v>0.2605829773017486</v>
      </c>
      <c r="F108" s="6">
        <f t="shared" si="15"/>
        <v>58.49854227405247</v>
      </c>
      <c r="G108" s="6">
        <f t="shared" si="12"/>
        <v>37.05105715077093</v>
      </c>
      <c r="H108" s="65">
        <f aca="true" t="shared" si="16" ref="H108:H148">B108-D108</f>
        <v>569.4000000000002</v>
      </c>
      <c r="I108" s="65">
        <f t="shared" si="14"/>
        <v>1363.6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49.5763767754797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95</v>
      </c>
      <c r="B110" s="77">
        <v>412.7</v>
      </c>
      <c r="C110" s="65">
        <v>778.3</v>
      </c>
      <c r="D110" s="76">
        <f>26.5+20.2+7.7+37.4+7.5+38.9-0.1+38.9+12.6+45.5+9.7+1.6+37.6-0.1</f>
        <v>283.9</v>
      </c>
      <c r="E110" s="6">
        <f>D110/D107*100</f>
        <v>0.09217481591822381</v>
      </c>
      <c r="F110" s="6">
        <f>D110/B110*100</f>
        <v>68.79088926581052</v>
      </c>
      <c r="G110" s="6">
        <f t="shared" si="12"/>
        <v>36.47693691378645</v>
      </c>
      <c r="H110" s="65">
        <f t="shared" si="16"/>
        <v>128.8</v>
      </c>
      <c r="I110" s="65">
        <f t="shared" si="14"/>
        <v>494.4</v>
      </c>
    </row>
    <row r="111" spans="1:9" s="41" customFormat="1" ht="34.5" customHeight="1">
      <c r="A111" s="16" t="s">
        <v>71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0.004188288571134509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</f>
        <v>805.4000000000001</v>
      </c>
      <c r="E114" s="6">
        <f>D114/D107*100</f>
        <v>0.2614920631931577</v>
      </c>
      <c r="F114" s="6">
        <f t="shared" si="15"/>
        <v>67.6408835138994</v>
      </c>
      <c r="G114" s="6">
        <f t="shared" si="12"/>
        <v>44.849092326539704</v>
      </c>
      <c r="H114" s="65">
        <f t="shared" si="16"/>
        <v>385.29999999999995</v>
      </c>
      <c r="I114" s="65">
        <f t="shared" si="14"/>
        <v>990.3999999999999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v>141.6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0.043506253374575525</v>
      </c>
      <c r="F118" s="6">
        <f t="shared" si="15"/>
        <v>94.63276836158192</v>
      </c>
      <c r="G118" s="6">
        <f t="shared" si="12"/>
        <v>58.36236933797909</v>
      </c>
      <c r="H118" s="65">
        <f t="shared" si="16"/>
        <v>7.599999999999994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0.06626586801306616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12357.6</v>
      </c>
      <c r="C124" s="57">
        <f>5096.9+1707.5+6000</f>
        <v>12804.4</v>
      </c>
      <c r="D124" s="80">
        <f>3776+7.6+1124+100+14.3+14.5+0.1+20.4+3015.8+9+1156.5+27+0.1+1146.6+5.2+681+29.9+16.3+480.3+117.6</f>
        <v>11742.2</v>
      </c>
      <c r="E124" s="17">
        <f>D124/D107*100</f>
        <v>3.8123815550368714</v>
      </c>
      <c r="F124" s="6">
        <f t="shared" si="15"/>
        <v>95.02006862173886</v>
      </c>
      <c r="G124" s="6">
        <f t="shared" si="12"/>
        <v>91.7044141076505</v>
      </c>
      <c r="H124" s="65">
        <f t="shared" si="16"/>
        <v>615.3999999999996</v>
      </c>
      <c r="I124" s="65">
        <f t="shared" si="14"/>
        <v>1062.199999999999</v>
      </c>
    </row>
    <row r="125" spans="1:9" s="2" customFormat="1" ht="18.75">
      <c r="A125" s="16" t="s">
        <v>118</v>
      </c>
      <c r="B125" s="77">
        <v>955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955</v>
      </c>
      <c r="I125" s="65">
        <f t="shared" si="14"/>
        <v>1239</v>
      </c>
    </row>
    <row r="126" spans="1:9" s="2" customFormat="1" ht="37.5">
      <c r="A126" s="16" t="s">
        <v>117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102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0.007370089191066152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0.05107114668522933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111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0.00672074212577398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189.2</v>
      </c>
      <c r="C134" s="57">
        <v>600</v>
      </c>
      <c r="D134" s="80">
        <f>0.8+5+0.9+2.6-0.1+0.6+0.1</f>
        <v>9.9</v>
      </c>
      <c r="E134" s="17">
        <f>D134/D107*100</f>
        <v>0.003214267973196252</v>
      </c>
      <c r="F134" s="6">
        <f t="shared" si="15"/>
        <v>5.232558139534884</v>
      </c>
      <c r="G134" s="6">
        <f t="shared" si="12"/>
        <v>1.6500000000000001</v>
      </c>
      <c r="H134" s="65">
        <f t="shared" si="16"/>
        <v>179.29999999999998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229.7</v>
      </c>
      <c r="C136" s="57">
        <v>363.7</v>
      </c>
      <c r="D136" s="80">
        <f>5.2+0.3+2.7+0.1+0.5+0.2+13.8+39.2+5+5.9+2+6.5+0.1+32.4+5+3.9+0.2+0.7+8.4+0.1+0.1+3+4.4+0.1+5.5</f>
        <v>145.3</v>
      </c>
      <c r="E136" s="17">
        <f>D136/D107*100</f>
        <v>0.0471750642934763</v>
      </c>
      <c r="F136" s="6">
        <f t="shared" si="15"/>
        <v>63.2564214192425</v>
      </c>
      <c r="G136" s="6">
        <f>D136/C136*100</f>
        <v>39.950508660984326</v>
      </c>
      <c r="H136" s="65">
        <f t="shared" si="16"/>
        <v>84.39999999999998</v>
      </c>
      <c r="I136" s="65">
        <f t="shared" si="14"/>
        <v>218.39999999999998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</f>
        <v>85.3</v>
      </c>
      <c r="E137" s="111">
        <f>D137/D136*100</f>
        <v>58.70612525808671</v>
      </c>
      <c r="F137" s="1">
        <f t="shared" si="15"/>
        <v>63.99099774943735</v>
      </c>
      <c r="G137" s="1">
        <f>D137/C137*100</f>
        <v>38.9853747714808</v>
      </c>
      <c r="H137" s="48">
        <f t="shared" si="16"/>
        <v>48.000000000000014</v>
      </c>
      <c r="I137" s="48">
        <f t="shared" si="14"/>
        <v>133.5</v>
      </c>
    </row>
    <row r="138" spans="1:9" s="2" customFormat="1" ht="18.75">
      <c r="A138" s="16" t="s">
        <v>31</v>
      </c>
      <c r="B138" s="77">
        <v>781.9</v>
      </c>
      <c r="C138" s="57">
        <f>1160.2+12</f>
        <v>1172.2</v>
      </c>
      <c r="D138" s="80">
        <f>26.5+42.3+30.1+3.6+8.6+42.3+0.1+5.7+31.9+5.2+42.5+11.7+55+45.4+28.3+17.8+9.6+33.4+0.9+26.8+46.9+38.1-0.1+30.6+29.1+43.2</f>
        <v>655.5</v>
      </c>
      <c r="E138" s="17">
        <f>D138/D107*100</f>
        <v>0.2128235006495094</v>
      </c>
      <c r="F138" s="6">
        <f t="shared" si="15"/>
        <v>83.83424990407981</v>
      </c>
      <c r="G138" s="6">
        <f t="shared" si="12"/>
        <v>55.92049138372291</v>
      </c>
      <c r="H138" s="65">
        <f t="shared" si="16"/>
        <v>126.39999999999998</v>
      </c>
      <c r="I138" s="65">
        <f t="shared" si="14"/>
        <v>516.7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</f>
        <v>512.5</v>
      </c>
      <c r="E139" s="1">
        <f>D139/D138*100</f>
        <v>78.18459191456904</v>
      </c>
      <c r="F139" s="1">
        <f aca="true" t="shared" si="17" ref="F139:F147">D139/B139*100</f>
        <v>87.50213419839508</v>
      </c>
      <c r="G139" s="1">
        <f t="shared" si="12"/>
        <v>57.83118934777703</v>
      </c>
      <c r="H139" s="48">
        <f t="shared" si="16"/>
        <v>73.20000000000005</v>
      </c>
      <c r="I139" s="48">
        <f t="shared" si="14"/>
        <v>373.70000000000005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</f>
        <v>20.7</v>
      </c>
      <c r="E140" s="1">
        <f>D140/D138*100</f>
        <v>3.1578947368421053</v>
      </c>
      <c r="F140" s="1">
        <f t="shared" si="17"/>
        <v>89.22413793103449</v>
      </c>
      <c r="G140" s="1">
        <f>D140/C140*100</f>
        <v>52.67175572519084</v>
      </c>
      <c r="H140" s="48">
        <f t="shared" si="16"/>
        <v>2.5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0.11201236876289968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28545.7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</f>
        <v>22591.099999999995</v>
      </c>
      <c r="E143" s="17">
        <f>D143/D107*100</f>
        <v>7.334732243360992</v>
      </c>
      <c r="F143" s="107">
        <f t="shared" si="17"/>
        <v>79.14011567416456</v>
      </c>
      <c r="G143" s="6">
        <f t="shared" si="12"/>
        <v>72.55480688321781</v>
      </c>
      <c r="H143" s="65">
        <f t="shared" si="16"/>
        <v>5954.600000000006</v>
      </c>
      <c r="I143" s="65">
        <f t="shared" si="14"/>
        <v>8545.500000000004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0.6798663773609042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0.19568073812579606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292122.8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</f>
        <v>250454.80000000005</v>
      </c>
      <c r="E147" s="17">
        <f>D147/D107*100</f>
        <v>81.31604468416896</v>
      </c>
      <c r="F147" s="6">
        <f t="shared" si="17"/>
        <v>85.73613562515492</v>
      </c>
      <c r="G147" s="6">
        <f t="shared" si="12"/>
        <v>63.834128749020344</v>
      </c>
      <c r="H147" s="65">
        <f t="shared" si="16"/>
        <v>41667.99999999994</v>
      </c>
      <c r="I147" s="65">
        <f t="shared" si="14"/>
        <v>141897.69999999995</v>
      </c>
      <c r="K147" s="99"/>
      <c r="L147" s="42"/>
    </row>
    <row r="148" spans="1:12" s="2" customFormat="1" ht="18.75">
      <c r="A148" s="16" t="s">
        <v>105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</f>
        <v>16917.600000000006</v>
      </c>
      <c r="E148" s="17">
        <f>D148/D107*100</f>
        <v>5.492696955893426</v>
      </c>
      <c r="F148" s="6">
        <f t="shared" si="15"/>
        <v>87.50000000000003</v>
      </c>
      <c r="G148" s="6">
        <f t="shared" si="12"/>
        <v>58.33333333333336</v>
      </c>
      <c r="H148" s="65">
        <f t="shared" si="16"/>
        <v>2416.7999999999956</v>
      </c>
      <c r="I148" s="65">
        <f t="shared" si="14"/>
        <v>12083.999999999993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371222.8</v>
      </c>
      <c r="C149" s="81">
        <f>C43+C69+C72+C77+C79+C87+C102+C107+C100+C84+C98</f>
        <v>496566.99999999994</v>
      </c>
      <c r="D149" s="57">
        <f>D43+D69+D72+D77+D79+D87+D102+D107+D100+D84+D98</f>
        <v>313691.7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988478.7000000001</v>
      </c>
      <c r="C150" s="51">
        <f>C6+C18+C33+C43+C51+C59+C69+C72+C77+C79+C87+C90+C95+C102+C107+C100+C84+C98+C45</f>
        <v>1396304</v>
      </c>
      <c r="D150" s="51">
        <f>D6+D18+D33+D43+D51+D59+D69+D72+D77+D79+D87+D90+D95+D102+D107+D100+D84+D98+D45</f>
        <v>833812.2</v>
      </c>
      <c r="E150" s="35">
        <v>100</v>
      </c>
      <c r="F150" s="3">
        <f>D150/B150*100</f>
        <v>84.35307710727605</v>
      </c>
      <c r="G150" s="3">
        <f aca="true" t="shared" si="18" ref="G150:G156">D150/C150*100</f>
        <v>59.71566363771785</v>
      </c>
      <c r="H150" s="51">
        <f aca="true" t="shared" si="19" ref="H150:H156">B150-D150</f>
        <v>154666.50000000012</v>
      </c>
      <c r="I150" s="51">
        <f aca="true" t="shared" si="20" ref="I150:I156">C150-D150</f>
        <v>562491.8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401227.80000000005</v>
      </c>
      <c r="C151" s="64">
        <f>C8+C20+C34+C52+C60+C91+C115+C119+C46+C139+C131+C103</f>
        <v>589959.7999999997</v>
      </c>
      <c r="D151" s="64">
        <f>D8+D20+D34+D52+D60+D91+D115+D119+D46+D139+D131+D103</f>
        <v>358874</v>
      </c>
      <c r="E151" s="6">
        <f>D151/D150*100</f>
        <v>43.040147409692494</v>
      </c>
      <c r="F151" s="6">
        <f aca="true" t="shared" si="21" ref="F151:F162">D151/B151*100</f>
        <v>89.44395178998064</v>
      </c>
      <c r="G151" s="6">
        <f t="shared" si="18"/>
        <v>60.83024639983948</v>
      </c>
      <c r="H151" s="65">
        <f t="shared" si="19"/>
        <v>42353.80000000005</v>
      </c>
      <c r="I151" s="76">
        <f t="shared" si="20"/>
        <v>231085.7999999997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71821.80000000002</v>
      </c>
      <c r="C152" s="65">
        <f>C11+C23+C36+C55+C62+C92+C49+C140+C109+C112+C96+C137</f>
        <v>114196.40000000001</v>
      </c>
      <c r="D152" s="65">
        <f>D11+D23+D36+D55+D62+D92+D49+D140+D109+D112+D96+D137</f>
        <v>52039.700000000004</v>
      </c>
      <c r="E152" s="6">
        <f>D152/D150*100</f>
        <v>6.241177569721336</v>
      </c>
      <c r="F152" s="6">
        <f t="shared" si="21"/>
        <v>72.4566914223815</v>
      </c>
      <c r="G152" s="6">
        <f t="shared" si="18"/>
        <v>45.57035072909479</v>
      </c>
      <c r="H152" s="65">
        <f t="shared" si="19"/>
        <v>19782.100000000013</v>
      </c>
      <c r="I152" s="76">
        <f t="shared" si="20"/>
        <v>62156.700000000004</v>
      </c>
      <c r="K152" s="43"/>
      <c r="L152" s="98"/>
    </row>
    <row r="153" spans="1:12" ht="18.75">
      <c r="A153" s="20" t="s">
        <v>1</v>
      </c>
      <c r="B153" s="64">
        <f>B22+B10+B54+B48+B61+B35+B123</f>
        <v>22291.899999999998</v>
      </c>
      <c r="C153" s="64">
        <f>C22+C10+C54+C48+C61+C35+C123</f>
        <v>31721.800000000003</v>
      </c>
      <c r="D153" s="64">
        <f>D22+D10+D54+D48+D61+D35+D123</f>
        <v>17131.200000000004</v>
      </c>
      <c r="E153" s="6">
        <f>D153/D150*100</f>
        <v>2.0545633657075304</v>
      </c>
      <c r="F153" s="6">
        <f t="shared" si="21"/>
        <v>76.84943858531577</v>
      </c>
      <c r="G153" s="6">
        <f t="shared" si="18"/>
        <v>54.004501636098844</v>
      </c>
      <c r="H153" s="65">
        <f t="shared" si="19"/>
        <v>5160.699999999993</v>
      </c>
      <c r="I153" s="76">
        <f t="shared" si="20"/>
        <v>14590.599999999999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19699.000000000004</v>
      </c>
      <c r="C154" s="64">
        <f>C12+C24+C104+C63+C38+C93+C129+C56</f>
        <v>29347.1</v>
      </c>
      <c r="D154" s="64">
        <f>D12+D24+D104+D63+D38+D93+D129+D56</f>
        <v>12960.800000000003</v>
      </c>
      <c r="E154" s="6">
        <f>D154/D150*100</f>
        <v>1.5544027779876577</v>
      </c>
      <c r="F154" s="6">
        <f t="shared" si="21"/>
        <v>65.7942027514087</v>
      </c>
      <c r="G154" s="6">
        <f t="shared" si="18"/>
        <v>44.163818571511335</v>
      </c>
      <c r="H154" s="65">
        <f t="shared" si="19"/>
        <v>6738.200000000001</v>
      </c>
      <c r="I154" s="76">
        <f t="shared" si="20"/>
        <v>16386.299999999996</v>
      </c>
      <c r="K154" s="43"/>
      <c r="L154" s="98"/>
    </row>
    <row r="155" spans="1:12" ht="18.75">
      <c r="A155" s="20" t="s">
        <v>2</v>
      </c>
      <c r="B155" s="64">
        <f>B9+B21+B47+B53+B122</f>
        <v>16645.9</v>
      </c>
      <c r="C155" s="64">
        <f>C9+C21+C47+C53+C122</f>
        <v>21243.1</v>
      </c>
      <c r="D155" s="64">
        <f>D9+D21+D47+D53+D122</f>
        <v>12847.900000000001</v>
      </c>
      <c r="E155" s="6">
        <f>D155/D150*100</f>
        <v>1.5408625587392464</v>
      </c>
      <c r="F155" s="6">
        <f t="shared" si="21"/>
        <v>77.18357072912849</v>
      </c>
      <c r="G155" s="6">
        <f t="shared" si="18"/>
        <v>60.48034420588333</v>
      </c>
      <c r="H155" s="65">
        <f t="shared" si="19"/>
        <v>3798</v>
      </c>
      <c r="I155" s="76">
        <f t="shared" si="20"/>
        <v>8395.199999999997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456792.29999999993</v>
      </c>
      <c r="C156" s="64">
        <f>C150-C151-C152-C153-C154-C155</f>
        <v>609835.8000000003</v>
      </c>
      <c r="D156" s="64">
        <f>D150-D151-D152-D153-D154-D155</f>
        <v>379958.5999999999</v>
      </c>
      <c r="E156" s="6">
        <f>D156/D150*100</f>
        <v>45.56884631815173</v>
      </c>
      <c r="F156" s="6">
        <f t="shared" si="21"/>
        <v>83.17972960577488</v>
      </c>
      <c r="G156" s="40">
        <f t="shared" si="18"/>
        <v>62.305066380163275</v>
      </c>
      <c r="H156" s="65">
        <f t="shared" si="19"/>
        <v>76833.70000000001</v>
      </c>
      <c r="I156" s="65">
        <f t="shared" si="20"/>
        <v>229877.20000000036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</f>
        <v>28650</v>
      </c>
      <c r="C158" s="70">
        <f>33586.6+500</f>
        <v>34086.6</v>
      </c>
      <c r="D158" s="70">
        <f>33+3.1+31.8+118.6+8.5+18.3+41+591.6+0.1+448.4+20+14.4+41.3+31.5+458.7+42.9+92.6+54.3+185.1+276.9+138.9+420.8+189.7+128.4+1374+1199.8+948.5+463.6+2.3+2.2+200+677.2-390.9+28.9+159.7</f>
        <v>8055.200000000002</v>
      </c>
      <c r="E158" s="14"/>
      <c r="F158" s="6">
        <f t="shared" si="21"/>
        <v>28.115881326352536</v>
      </c>
      <c r="G158" s="6">
        <f aca="true" t="shared" si="22" ref="G158:G167">D158/C158*100</f>
        <v>23.63157369758205</v>
      </c>
      <c r="H158" s="65">
        <f>B158-D158</f>
        <v>20594.8</v>
      </c>
      <c r="I158" s="65">
        <f aca="true" t="shared" si="23" ref="I158:I167">C158-D158</f>
        <v>26031.399999999998</v>
      </c>
      <c r="K158" s="43"/>
      <c r="L158" s="43"/>
    </row>
    <row r="159" spans="1:12" ht="18.75">
      <c r="A159" s="20" t="s">
        <v>22</v>
      </c>
      <c r="B159" s="85">
        <v>38636.8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100+49.9+293.6+174.2+159.5+52+404.4+89.3+150+694.7+650+637.7+888.1+1549.4+1150.4+28.8+73+685+233.1+79.4+200+254.7+419.8+99.5+57.1+1.6+2862.1+4096.9+63.4+185.1+178.3+1864.4+0.1+67.7+62.8</f>
        <v>18556</v>
      </c>
      <c r="E159" s="6"/>
      <c r="F159" s="6">
        <f t="shared" si="21"/>
        <v>48.026751697863176</v>
      </c>
      <c r="G159" s="6">
        <f t="shared" si="22"/>
        <v>36.04471596041219</v>
      </c>
      <c r="H159" s="65">
        <f aca="true" t="shared" si="24" ref="H159:H166">B159-D159</f>
        <v>20080.800000000003</v>
      </c>
      <c r="I159" s="65">
        <f t="shared" si="23"/>
        <v>32924.5</v>
      </c>
      <c r="K159" s="43"/>
      <c r="L159" s="43"/>
    </row>
    <row r="160" spans="1:12" ht="18.75">
      <c r="A160" s="20" t="s">
        <v>58</v>
      </c>
      <c r="B160" s="85">
        <f>223365.2-500</f>
        <v>222865.2</v>
      </c>
      <c r="C160" s="64">
        <f>327552.4-500</f>
        <v>327052.4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</f>
        <v>116300.80000000002</v>
      </c>
      <c r="E160" s="6"/>
      <c r="F160" s="6">
        <f t="shared" si="21"/>
        <v>52.18436974458104</v>
      </c>
      <c r="G160" s="6">
        <f t="shared" si="22"/>
        <v>35.56029553673968</v>
      </c>
      <c r="H160" s="65">
        <f t="shared" si="24"/>
        <v>106564.4</v>
      </c>
      <c r="I160" s="65">
        <f t="shared" si="23"/>
        <v>210751.6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</f>
        <v>1477</v>
      </c>
      <c r="E161" s="6"/>
      <c r="F161" s="6">
        <f t="shared" si="21"/>
        <v>46.153365414661586</v>
      </c>
      <c r="G161" s="6">
        <f t="shared" si="22"/>
        <v>29.999593776658408</v>
      </c>
      <c r="H161" s="65">
        <f t="shared" si="24"/>
        <v>1723.1999999999998</v>
      </c>
      <c r="I161" s="65">
        <f t="shared" si="23"/>
        <v>3446.3999999999996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</f>
        <v>5485.499999999998</v>
      </c>
      <c r="E162" s="17"/>
      <c r="F162" s="6">
        <f t="shared" si="21"/>
        <v>46.46877938448243</v>
      </c>
      <c r="G162" s="6">
        <f t="shared" si="22"/>
        <v>40.09252965553532</v>
      </c>
      <c r="H162" s="65">
        <f t="shared" si="24"/>
        <v>6319.200000000003</v>
      </c>
      <c r="I162" s="65">
        <f t="shared" si="23"/>
        <v>8196.600000000002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1294806.2999999998</v>
      </c>
      <c r="C167" s="87">
        <f>C150+C158+C162+C163+C159+C166+C165+C160+C164+C161</f>
        <v>1829647.3</v>
      </c>
      <c r="D167" s="87">
        <f>D150+D158+D162+D163+D159+D166+D165+D160+D164+D161</f>
        <v>984110.3999999999</v>
      </c>
      <c r="E167" s="22"/>
      <c r="F167" s="3">
        <f>D167/B167*100</f>
        <v>76.00444946861936</v>
      </c>
      <c r="G167" s="3">
        <f t="shared" si="22"/>
        <v>53.78689105818372</v>
      </c>
      <c r="H167" s="51">
        <f>B167-D167</f>
        <v>310695.8999999999</v>
      </c>
      <c r="I167" s="51">
        <f t="shared" si="23"/>
        <v>845536.9000000001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1396304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833812.2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1396304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833812.2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2016-08-03T05:07:22Z</dcterms:modified>
  <cp:category/>
  <cp:version/>
  <cp:contentType/>
  <cp:contentStatus/>
</cp:coreProperties>
</file>